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166925"/>
  <mc:AlternateContent xmlns:mc="http://schemas.openxmlformats.org/markup-compatibility/2006">
    <mc:Choice Requires="x15">
      <x15ac:absPath xmlns:x15ac="http://schemas.microsoft.com/office/spreadsheetml/2010/11/ac" url="/Users/takashi/Library/CloudStorage/GoogleDrive-t.ikuina@cashflow365.jp/共有ドライブ/300_マーケDev/メディア_出版/20240726_DL資料/"/>
    </mc:Choice>
  </mc:AlternateContent>
  <xr:revisionPtr revIDLastSave="0" documentId="13_ncr:1_{D2E6DCCC-EDB0-E948-9EED-90B5B9AF3A3B}" xr6:coauthVersionLast="47" xr6:coauthVersionMax="47" xr10:uidLastSave="{00000000-0000-0000-0000-000000000000}"/>
  <bookViews>
    <workbookView xWindow="33440" yWindow="500" windowWidth="30240" windowHeight="17640" xr2:uid="{14F0146C-2839-427C-A338-42984FE8A565}"/>
  </bookViews>
  <sheets>
    <sheet name="計算シート"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5" i="2" l="1"/>
  <c r="F54" i="2"/>
  <c r="E54" i="2"/>
  <c r="F53" i="2"/>
  <c r="E53" i="2"/>
  <c r="F52" i="2"/>
  <c r="E52" i="2"/>
  <c r="F51" i="2"/>
  <c r="E51" i="2"/>
  <c r="E55" i="2" s="1"/>
  <c r="C40" i="2"/>
  <c r="C15" i="2"/>
  <c r="C13" i="2"/>
  <c r="L11" i="2"/>
  <c r="H14" i="2" s="1"/>
  <c r="L14" i="2" s="1"/>
  <c r="J7" i="2"/>
  <c r="H7" i="2"/>
  <c r="L7" i="2" s="1"/>
  <c r="J5" i="2"/>
  <c r="H5" i="2"/>
  <c r="L5" i="2" s="1"/>
  <c r="C35" i="2" l="1"/>
  <c r="C19" i="2"/>
  <c r="C18" i="2"/>
  <c r="C38" i="2" s="1"/>
  <c r="C42" i="2" s="1"/>
  <c r="H17" i="2"/>
  <c r="L17" i="2" s="1"/>
  <c r="L19" i="2" l="1"/>
  <c r="L21" i="2"/>
  <c r="C46" i="2"/>
  <c r="L23" i="2" l="1"/>
  <c r="L25" i="2" s="1"/>
  <c r="J25" i="2" l="1"/>
  <c r="J30" i="2"/>
  <c r="L30" i="2" s="1"/>
  <c r="C12" i="2"/>
  <c r="C6" i="2" s="1"/>
  <c r="C9" i="2" l="1"/>
  <c r="C30" i="2" s="1"/>
  <c r="C7" i="2"/>
  <c r="L3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tc={A97B878B-44AC-6E4E-84DC-C73EB9B5746B}</author>
  </authors>
  <commentList>
    <comment ref="AA19" authorId="0" shapeId="0" xr:uid="{A97B878B-44AC-6E4E-84DC-C73EB9B5746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半地下の場合は該当部分を容積不算入にできる
返信:
この考えを計算式に入れれば完璧</t>
      </text>
    </comment>
  </commentList>
</comments>
</file>

<file path=xl/sharedStrings.xml><?xml version="1.0" encoding="utf-8"?>
<sst xmlns="http://schemas.openxmlformats.org/spreadsheetml/2006/main" count="152" uniqueCount="121">
  <si>
    <t>建蔽率</t>
    <rPh sb="0" eb="3">
      <t>ケンペイリツ</t>
    </rPh>
    <phoneticPr fontId="2"/>
  </si>
  <si>
    <t>土地面積</t>
    <rPh sb="0" eb="2">
      <t>トチ</t>
    </rPh>
    <rPh sb="2" eb="4">
      <t>メンセキ</t>
    </rPh>
    <phoneticPr fontId="2"/>
  </si>
  <si>
    <t>×</t>
    <phoneticPr fontId="2"/>
  </si>
  <si>
    <t>＝</t>
    <phoneticPr fontId="2"/>
  </si>
  <si>
    <t>=</t>
    <phoneticPr fontId="2"/>
  </si>
  <si>
    <t>容積率</t>
    <rPh sb="0" eb="3">
      <t>ヨウセキリツ</t>
    </rPh>
    <phoneticPr fontId="2"/>
  </si>
  <si>
    <t>階数</t>
    <rPh sb="0" eb="2">
      <t>カイスウ</t>
    </rPh>
    <phoneticPr fontId="2"/>
  </si>
  <si>
    <t>A</t>
    <phoneticPr fontId="2"/>
  </si>
  <si>
    <t>B</t>
    <phoneticPr fontId="2"/>
  </si>
  <si>
    <t>延床坪数</t>
    <rPh sb="0" eb="2">
      <t>ノベユカ</t>
    </rPh>
    <rPh sb="2" eb="4">
      <t>ツボスウ</t>
    </rPh>
    <phoneticPr fontId="2"/>
  </si>
  <si>
    <t>C</t>
    <phoneticPr fontId="2"/>
  </si>
  <si>
    <t>建築単価</t>
    <rPh sb="0" eb="2">
      <t>ケンチク</t>
    </rPh>
    <rPh sb="2" eb="4">
      <t>タンカ</t>
    </rPh>
    <phoneticPr fontId="2"/>
  </si>
  <si>
    <t>建築費用</t>
    <rPh sb="0" eb="2">
      <t>ケンチク</t>
    </rPh>
    <rPh sb="2" eb="4">
      <t>ヒヨウ</t>
    </rPh>
    <phoneticPr fontId="2"/>
  </si>
  <si>
    <t>設計費用</t>
    <rPh sb="0" eb="2">
      <t>セッケイ</t>
    </rPh>
    <rPh sb="2" eb="4">
      <t>ヒヨウ</t>
    </rPh>
    <phoneticPr fontId="2"/>
  </si>
  <si>
    <t>D</t>
    <phoneticPr fontId="2"/>
  </si>
  <si>
    <t>E</t>
    <phoneticPr fontId="2"/>
  </si>
  <si>
    <t>F</t>
    <phoneticPr fontId="2"/>
  </si>
  <si>
    <t>消費税(10％)</t>
    <rPh sb="0" eb="3">
      <t>ショウヒゼイ</t>
    </rPh>
    <phoneticPr fontId="2"/>
  </si>
  <si>
    <t>総建物建築費用</t>
    <rPh sb="0" eb="1">
      <t>ソウ</t>
    </rPh>
    <rPh sb="1" eb="3">
      <t>タテモノ</t>
    </rPh>
    <rPh sb="3" eb="5">
      <t>ケンチク</t>
    </rPh>
    <rPh sb="5" eb="7">
      <t>ヒヨウ</t>
    </rPh>
    <phoneticPr fontId="2"/>
  </si>
  <si>
    <t>G</t>
    <phoneticPr fontId="2"/>
  </si>
  <si>
    <t>＋</t>
    <phoneticPr fontId="2"/>
  </si>
  <si>
    <t>土地</t>
    <rPh sb="0" eb="2">
      <t>トチ</t>
    </rPh>
    <phoneticPr fontId="2"/>
  </si>
  <si>
    <t>建物</t>
    <rPh sb="0" eb="2">
      <t>タテモノ</t>
    </rPh>
    <phoneticPr fontId="2"/>
  </si>
  <si>
    <t>建物延床Max面積</t>
    <rPh sb="0" eb="2">
      <t>タテモノ</t>
    </rPh>
    <rPh sb="2" eb="4">
      <t>ノベユカ</t>
    </rPh>
    <rPh sb="7" eb="9">
      <t>メンセキ</t>
    </rPh>
    <phoneticPr fontId="2"/>
  </si>
  <si>
    <t>1フロア最大面積</t>
    <rPh sb="4" eb="6">
      <t>サイダイ</t>
    </rPh>
    <rPh sb="6" eb="8">
      <t>メンセキ</t>
    </rPh>
    <phoneticPr fontId="2"/>
  </si>
  <si>
    <t>想定家賃</t>
    <rPh sb="0" eb="2">
      <t>ソウテイ</t>
    </rPh>
    <rPh sb="2" eb="4">
      <t>ヤチn</t>
    </rPh>
    <phoneticPr fontId="4"/>
  </si>
  <si>
    <t>部屋数</t>
    <rPh sb="0" eb="3">
      <t>ヘヤ</t>
    </rPh>
    <phoneticPr fontId="4"/>
  </si>
  <si>
    <t>合計</t>
    <rPh sb="0" eb="2">
      <t>ゴウケイ</t>
    </rPh>
    <phoneticPr fontId="4"/>
  </si>
  <si>
    <t>面積</t>
    <rPh sb="0" eb="2">
      <t>メンセキ</t>
    </rPh>
    <phoneticPr fontId="4"/>
  </si>
  <si>
    <t>第3種高度地域の場合、4〜5階建まで検討可能（半地下は+1）</t>
    <rPh sb="0" eb="1">
      <t>ダイニ</t>
    </rPh>
    <rPh sb="2" eb="3">
      <t>シュ</t>
    </rPh>
    <rPh sb="3" eb="5">
      <t>コウド</t>
    </rPh>
    <rPh sb="5" eb="7">
      <t>チイキ</t>
    </rPh>
    <rPh sb="8" eb="10">
      <t>バアイ</t>
    </rPh>
    <rPh sb="14" eb="16">
      <t>カイダテ</t>
    </rPh>
    <rPh sb="18" eb="20">
      <t>ケントウ</t>
    </rPh>
    <rPh sb="20" eb="22">
      <t>カノウ</t>
    </rPh>
    <rPh sb="23" eb="26">
      <t>ハンチカ</t>
    </rPh>
    <phoneticPr fontId="2"/>
  </si>
  <si>
    <t>第2種高度地域の場合、3階建まで検討可能（半地下は+1）</t>
    <rPh sb="0" eb="1">
      <t>ダイニ</t>
    </rPh>
    <rPh sb="2" eb="3">
      <t>シュ</t>
    </rPh>
    <rPh sb="3" eb="5">
      <t>コウド</t>
    </rPh>
    <rPh sb="5" eb="7">
      <t>チイキ</t>
    </rPh>
    <rPh sb="8" eb="10">
      <t>バアイ</t>
    </rPh>
    <rPh sb="12" eb="14">
      <t>カイダテ</t>
    </rPh>
    <rPh sb="16" eb="18">
      <t>ケントウ</t>
    </rPh>
    <rPh sb="18" eb="20">
      <t>カノウ</t>
    </rPh>
    <rPh sb="21" eb="24">
      <t>ハンチカ</t>
    </rPh>
    <phoneticPr fontId="2"/>
  </si>
  <si>
    <t>→</t>
    <phoneticPr fontId="2"/>
  </si>
  <si>
    <t>容積率</t>
    <rPh sb="0" eb="3">
      <t>ヨウセキ</t>
    </rPh>
    <phoneticPr fontId="2"/>
  </si>
  <si>
    <t>延べ床面積</t>
    <rPh sb="0" eb="1">
      <t>ノベユカ</t>
    </rPh>
    <phoneticPr fontId="2"/>
  </si>
  <si>
    <t>物件価格</t>
    <phoneticPr fontId="4"/>
  </si>
  <si>
    <t>表面利回り</t>
  </si>
  <si>
    <t>購入総額</t>
  </si>
  <si>
    <t>物件概要</t>
  </si>
  <si>
    <t>土地価格</t>
  </si>
  <si>
    <t>構造</t>
  </si>
  <si>
    <t>築年数</t>
  </si>
  <si>
    <t>入居率</t>
  </si>
  <si>
    <t>購入検討</t>
    <rPh sb="0" eb="2">
      <t>コウニュウ</t>
    </rPh>
    <rPh sb="2" eb="4">
      <t>ケントウ</t>
    </rPh>
    <phoneticPr fontId="2"/>
  </si>
  <si>
    <t>土地（㎡）</t>
    <phoneticPr fontId="2"/>
  </si>
  <si>
    <t>建物（㎡）</t>
    <phoneticPr fontId="2"/>
  </si>
  <si>
    <t>残年数</t>
    <phoneticPr fontId="2"/>
  </si>
  <si>
    <t>想定賃料/年</t>
    <rPh sb="2" eb="4">
      <t>チンリョウ</t>
    </rPh>
    <rPh sb="5" eb="6">
      <t xml:space="preserve">ネン </t>
    </rPh>
    <phoneticPr fontId="2"/>
  </si>
  <si>
    <t>融資条件</t>
    <rPh sb="0" eb="2">
      <t>ユウセィ</t>
    </rPh>
    <rPh sb="2" eb="4">
      <t>ジョウケn</t>
    </rPh>
    <phoneticPr fontId="2"/>
  </si>
  <si>
    <t>金利</t>
  </si>
  <si>
    <t>返済方式</t>
  </si>
  <si>
    <t>元利均等</t>
    <phoneticPr fontId="4"/>
  </si>
  <si>
    <t>頭金</t>
    <rPh sb="0" eb="2">
      <t>アタマ</t>
    </rPh>
    <phoneticPr fontId="2"/>
  </si>
  <si>
    <t>融資額</t>
    <rPh sb="0" eb="3">
      <t>ユウセィ</t>
    </rPh>
    <phoneticPr fontId="2"/>
  </si>
  <si>
    <t>融資期間</t>
    <rPh sb="0" eb="1">
      <t>ユウセィ</t>
    </rPh>
    <phoneticPr fontId="2"/>
  </si>
  <si>
    <t>積算評価</t>
    <rPh sb="0" eb="2">
      <t>セキサn</t>
    </rPh>
    <rPh sb="2" eb="4">
      <t>ヒョウ</t>
    </rPh>
    <phoneticPr fontId="2"/>
  </si>
  <si>
    <t>建物評価</t>
    <rPh sb="0" eb="2">
      <t>タテモノ</t>
    </rPh>
    <rPh sb="2" eb="4">
      <t>ヒョウカ</t>
    </rPh>
    <phoneticPr fontId="4"/>
  </si>
  <si>
    <t>土地</t>
    <rPh sb="0" eb="2">
      <t>トティ</t>
    </rPh>
    <phoneticPr fontId="2"/>
  </si>
  <si>
    <t>ー相続路線価</t>
    <phoneticPr fontId="2"/>
  </si>
  <si>
    <t>ー再調達価格</t>
    <rPh sb="1" eb="4">
      <t>サイチョウタ</t>
    </rPh>
    <rPh sb="4" eb="6">
      <t>カカク</t>
    </rPh>
    <phoneticPr fontId="2"/>
  </si>
  <si>
    <t>単位/千円</t>
    <rPh sb="0" eb="2">
      <t>タンイ</t>
    </rPh>
    <rPh sb="3" eb="5">
      <t>センエn</t>
    </rPh>
    <phoneticPr fontId="2"/>
  </si>
  <si>
    <t>収益還元評価</t>
    <rPh sb="0" eb="2">
      <t>シュウエキ</t>
    </rPh>
    <rPh sb="2" eb="4">
      <t>カンゲn</t>
    </rPh>
    <rPh sb="4" eb="6">
      <t>ヒョウカ</t>
    </rPh>
    <phoneticPr fontId="2"/>
  </si>
  <si>
    <t>諸費用</t>
    <phoneticPr fontId="2"/>
  </si>
  <si>
    <t>入力するセル</t>
    <rPh sb="0" eb="2">
      <t>ニュウリョク</t>
    </rPh>
    <phoneticPr fontId="2"/>
  </si>
  <si>
    <t>自動計算セル</t>
    <rPh sb="0" eb="4">
      <t>ジドウ</t>
    </rPh>
    <phoneticPr fontId="2"/>
  </si>
  <si>
    <t>建築価格</t>
    <rPh sb="0" eb="1">
      <t>ケンチク</t>
    </rPh>
    <phoneticPr fontId="2"/>
  </si>
  <si>
    <t>固定値セル</t>
    <rPh sb="0" eb="2">
      <t>コテイ</t>
    </rPh>
    <rPh sb="2" eb="3">
      <t>アタイ</t>
    </rPh>
    <phoneticPr fontId="2"/>
  </si>
  <si>
    <t>積算評価</t>
    <rPh sb="0" eb="1">
      <t>セキサn</t>
    </rPh>
    <rPh sb="2" eb="3">
      <t>ヒョウ</t>
    </rPh>
    <phoneticPr fontId="4"/>
  </si>
  <si>
    <t>※1</t>
    <phoneticPr fontId="2"/>
  </si>
  <si>
    <t>※1　同条件で市場売却されている基準利回り</t>
    <rPh sb="9" eb="11">
      <t>バイキャク</t>
    </rPh>
    <rPh sb="16" eb="18">
      <t>キジュn</t>
    </rPh>
    <phoneticPr fontId="2"/>
  </si>
  <si>
    <t>土地条件</t>
    <rPh sb="0" eb="4">
      <t>トティ</t>
    </rPh>
    <phoneticPr fontId="2"/>
  </si>
  <si>
    <t>建蔽率</t>
    <rPh sb="0" eb="1">
      <t>ケンペイリテゥ</t>
    </rPh>
    <phoneticPr fontId="2"/>
  </si>
  <si>
    <t>前面道路幅</t>
    <rPh sb="0" eb="2">
      <t>ゼンメn</t>
    </rPh>
    <rPh sb="2" eb="5">
      <t>ドウロハバ</t>
    </rPh>
    <phoneticPr fontId="2"/>
  </si>
  <si>
    <t>角地</t>
    <rPh sb="0" eb="2">
      <t>カドティ</t>
    </rPh>
    <phoneticPr fontId="2"/>
  </si>
  <si>
    <t>角地＝1</t>
    <rPh sb="0" eb="2">
      <t>カドティ</t>
    </rPh>
    <phoneticPr fontId="2"/>
  </si>
  <si>
    <t>建築単価</t>
    <rPh sb="0" eb="4">
      <t>ケンチク</t>
    </rPh>
    <phoneticPr fontId="2"/>
  </si>
  <si>
    <t>間取</t>
    <rPh sb="0" eb="2">
      <t>マドリ</t>
    </rPh>
    <phoneticPr fontId="4"/>
  </si>
  <si>
    <t>1K</t>
    <phoneticPr fontId="2"/>
  </si>
  <si>
    <t>1LDK</t>
    <phoneticPr fontId="2"/>
  </si>
  <si>
    <t>市場利回り</t>
    <rPh sb="0" eb="2">
      <t>シジョウ</t>
    </rPh>
    <rPh sb="2" eb="4">
      <t>リマワリ</t>
    </rPh>
    <phoneticPr fontId="4"/>
  </si>
  <si>
    <t>売却想定額</t>
    <rPh sb="0" eb="2">
      <t>バイキャク</t>
    </rPh>
    <rPh sb="2" eb="4">
      <t>ソウテイ</t>
    </rPh>
    <rPh sb="4" eb="5">
      <t>キンガク</t>
    </rPh>
    <phoneticPr fontId="4"/>
  </si>
  <si>
    <t>賃料/㎡</t>
    <rPh sb="0" eb="2">
      <t>チンリョウ</t>
    </rPh>
    <phoneticPr fontId="4"/>
  </si>
  <si>
    <t>RC</t>
    <phoneticPr fontId="2"/>
  </si>
  <si>
    <t>共用部20％加算</t>
    <rPh sb="0" eb="3">
      <t>キョウ</t>
    </rPh>
    <rPh sb="6" eb="8">
      <t>カサn</t>
    </rPh>
    <phoneticPr fontId="2"/>
  </si>
  <si>
    <t>+</t>
    <phoneticPr fontId="2"/>
  </si>
  <si>
    <t>利用可能面積</t>
    <rPh sb="0" eb="3">
      <t>リヨウ</t>
    </rPh>
    <rPh sb="3" eb="5">
      <t>メンセキ</t>
    </rPh>
    <phoneticPr fontId="2"/>
  </si>
  <si>
    <t>長屋の場合は共用部の加算は不要</t>
    <rPh sb="0" eb="2">
      <t>ナガヤ</t>
    </rPh>
    <rPh sb="3" eb="5">
      <t>バアイ</t>
    </rPh>
    <rPh sb="6" eb="9">
      <t>キョウヨウ</t>
    </rPh>
    <rPh sb="10" eb="12">
      <t>カサn</t>
    </rPh>
    <rPh sb="13" eb="15">
      <t>フヨウ</t>
    </rPh>
    <phoneticPr fontId="2"/>
  </si>
  <si>
    <t>設計費用</t>
    <rPh sb="0" eb="4">
      <t>セッケイ</t>
    </rPh>
    <phoneticPr fontId="2"/>
  </si>
  <si>
    <t>消費税（E＋F＋G）</t>
    <rPh sb="0" eb="3">
      <t>ショウヒゼイ</t>
    </rPh>
    <phoneticPr fontId="2"/>
  </si>
  <si>
    <t>Aを上限とし調整</t>
    <rPh sb="2" eb="4">
      <t>ジョウ</t>
    </rPh>
    <rPh sb="6" eb="8">
      <t>チョウセイ</t>
    </rPh>
    <phoneticPr fontId="2"/>
  </si>
  <si>
    <t>総建物坪単価</t>
    <rPh sb="0" eb="1">
      <t>ソウ</t>
    </rPh>
    <rPh sb="1" eb="3">
      <t>タテモノ</t>
    </rPh>
    <rPh sb="3" eb="6">
      <t>ツボタンカ</t>
    </rPh>
    <phoneticPr fontId="2"/>
  </si>
  <si>
    <t>道路幅により容積率減少</t>
    <rPh sb="0" eb="3">
      <t>ドウロ</t>
    </rPh>
    <rPh sb="6" eb="11">
      <t>ヨウセキ</t>
    </rPh>
    <phoneticPr fontId="2"/>
  </si>
  <si>
    <t>賃料収入</t>
    <rPh sb="0" eb="2">
      <t>チンリョウ</t>
    </rPh>
    <rPh sb="2" eb="4">
      <t>シュウニュウ</t>
    </rPh>
    <phoneticPr fontId="2"/>
  </si>
  <si>
    <t>建築費値引</t>
    <rPh sb="0" eb="3">
      <t>ケンチク</t>
    </rPh>
    <rPh sb="3" eb="5">
      <t>ネビキ</t>
    </rPh>
    <phoneticPr fontId="2"/>
  </si>
  <si>
    <t>建築費概算</t>
    <rPh sb="0" eb="3">
      <t>ケンチク</t>
    </rPh>
    <rPh sb="3" eb="5">
      <t>ガイサn</t>
    </rPh>
    <phoneticPr fontId="2"/>
  </si>
  <si>
    <t>総事業概算</t>
    <rPh sb="0" eb="1">
      <t>ソウケイ</t>
    </rPh>
    <rPh sb="1" eb="3">
      <t>ジギョウ</t>
    </rPh>
    <rPh sb="3" eb="5">
      <t>ガイサn</t>
    </rPh>
    <phoneticPr fontId="2"/>
  </si>
  <si>
    <t>土地値引</t>
    <rPh sb="0" eb="2">
      <t>トティ</t>
    </rPh>
    <rPh sb="2" eb="4">
      <t>ネビキ</t>
    </rPh>
    <phoneticPr fontId="2"/>
  </si>
  <si>
    <t>値引き後利回り</t>
    <rPh sb="0" eb="2">
      <t>ネビキ</t>
    </rPh>
    <rPh sb="3" eb="4">
      <t>サシネ</t>
    </rPh>
    <rPh sb="4" eb="6">
      <t>リマワリ</t>
    </rPh>
    <phoneticPr fontId="2"/>
  </si>
  <si>
    <t>建築会社・友人大家からの情報を元に入力しないと危険</t>
    <rPh sb="0" eb="1">
      <t>ケンチク</t>
    </rPh>
    <rPh sb="5" eb="7">
      <t>ユウジn</t>
    </rPh>
    <rPh sb="7" eb="9">
      <t>オオヤカラ</t>
    </rPh>
    <rPh sb="12" eb="14">
      <t>ジョウホウ</t>
    </rPh>
    <rPh sb="15" eb="16">
      <t xml:space="preserve">モトニ </t>
    </rPh>
    <rPh sb="17" eb="19">
      <t>ニュウリョクス</t>
    </rPh>
    <rPh sb="23" eb="25">
      <t>キケn</t>
    </rPh>
    <phoneticPr fontId="2"/>
  </si>
  <si>
    <t>市況、情勢によりかなり変化する</t>
    <rPh sb="0" eb="2">
      <t>シキョ</t>
    </rPh>
    <rPh sb="3" eb="5">
      <t>ジョウセイ</t>
    </rPh>
    <rPh sb="11" eb="13">
      <t>ヘンカ</t>
    </rPh>
    <phoneticPr fontId="2"/>
  </si>
  <si>
    <t>5〜10％くらいが相場</t>
    <rPh sb="9" eb="11">
      <t>ソウバ</t>
    </rPh>
    <phoneticPr fontId="2"/>
  </si>
  <si>
    <t>小規模10％から規模が大きくなると安くなる</t>
    <rPh sb="0" eb="3">
      <t>ショウキボ</t>
    </rPh>
    <rPh sb="8" eb="10">
      <t>キボガ</t>
    </rPh>
    <rPh sb="11" eb="12">
      <t>オオキク</t>
    </rPh>
    <rPh sb="17" eb="18">
      <t>ヤスク</t>
    </rPh>
    <phoneticPr fontId="2"/>
  </si>
  <si>
    <t>建築士の混み具合にもよる（忙しい建築士は値引きしにくい）</t>
    <rPh sb="0" eb="3">
      <t>ケンチク</t>
    </rPh>
    <rPh sb="4" eb="5">
      <t>コミグア</t>
    </rPh>
    <rPh sb="13" eb="14">
      <t>イソガシイ</t>
    </rPh>
    <rPh sb="16" eb="19">
      <t>ケンチク</t>
    </rPh>
    <rPh sb="20" eb="22">
      <t>ネビキ</t>
    </rPh>
    <phoneticPr fontId="2"/>
  </si>
  <si>
    <t>地盤改良費用</t>
    <rPh sb="0" eb="4">
      <t>ジバn</t>
    </rPh>
    <rPh sb="4" eb="6">
      <t>ヒヨウ</t>
    </rPh>
    <phoneticPr fontId="2"/>
  </si>
  <si>
    <t>地盤改良等単価</t>
    <rPh sb="0" eb="2">
      <t>ジバn</t>
    </rPh>
    <rPh sb="2" eb="4">
      <t>カイリョウ</t>
    </rPh>
    <rPh sb="4" eb="5">
      <t>トウ</t>
    </rPh>
    <rPh sb="5" eb="7">
      <t>タンカ</t>
    </rPh>
    <phoneticPr fontId="2"/>
  </si>
  <si>
    <t>地盤改良等費用</t>
    <rPh sb="0" eb="2">
      <t>ジバn</t>
    </rPh>
    <rPh sb="2" eb="4">
      <t>カイリョウ</t>
    </rPh>
    <rPh sb="4" eb="5">
      <t>トウ</t>
    </rPh>
    <rPh sb="5" eb="7">
      <t>ヒヨウ</t>
    </rPh>
    <phoneticPr fontId="2"/>
  </si>
  <si>
    <t>木造、鉄骨、RCによっても異なる</t>
    <rPh sb="0" eb="2">
      <t>モクゾウ</t>
    </rPh>
    <rPh sb="3" eb="5">
      <t>テッコテゥ</t>
    </rPh>
    <rPh sb="13" eb="14">
      <t>コトナル</t>
    </rPh>
    <phoneticPr fontId="2"/>
  </si>
  <si>
    <t>建物規模（階数によっても異なる）</t>
    <rPh sb="0" eb="4">
      <t>タテモノ</t>
    </rPh>
    <rPh sb="5" eb="7">
      <t>カイスウ</t>
    </rPh>
    <rPh sb="12" eb="13">
      <t>コトナル</t>
    </rPh>
    <phoneticPr fontId="2"/>
  </si>
  <si>
    <t>建築会社・建築士からの情報を元に入力しないと危険</t>
    <rPh sb="0" eb="1">
      <t>ケンチク</t>
    </rPh>
    <rPh sb="5" eb="8">
      <t>ケンチク</t>
    </rPh>
    <rPh sb="11" eb="13">
      <t>ジョウホウ</t>
    </rPh>
    <rPh sb="14" eb="15">
      <t xml:space="preserve">モトニ </t>
    </rPh>
    <rPh sb="16" eb="18">
      <t>ニュウリョクス</t>
    </rPh>
    <rPh sb="22" eb="24">
      <t>キケn</t>
    </rPh>
    <phoneticPr fontId="2"/>
  </si>
  <si>
    <t>月家賃</t>
    <rPh sb="0" eb="1">
      <t>ゲツガク</t>
    </rPh>
    <rPh sb="1" eb="3">
      <t>ヤチn</t>
    </rPh>
    <phoneticPr fontId="4"/>
  </si>
  <si>
    <t>木造＝残22年</t>
    <rPh sb="0" eb="2">
      <t>モクゾウ</t>
    </rPh>
    <rPh sb="6" eb="7">
      <t>ネn</t>
    </rPh>
    <phoneticPr fontId="2"/>
  </si>
  <si>
    <t>鉄骨造＝残34年</t>
    <rPh sb="0" eb="3">
      <t>テッコテゥ</t>
    </rPh>
    <rPh sb="4" eb="5">
      <t>ザn</t>
    </rPh>
    <rPh sb="7" eb="8">
      <t>ネn</t>
    </rPh>
    <phoneticPr fontId="2"/>
  </si>
  <si>
    <t>RC＝残47年</t>
    <rPh sb="3" eb="4">
      <t xml:space="preserve">ザン </t>
    </rPh>
    <rPh sb="6" eb="7">
      <t>ネn</t>
    </rPh>
    <phoneticPr fontId="2"/>
  </si>
  <si>
    <t>木造＝20〜35</t>
    <rPh sb="0" eb="2">
      <t>モクゾウ</t>
    </rPh>
    <phoneticPr fontId="2"/>
  </si>
  <si>
    <t>毎月返済額</t>
    <rPh sb="0" eb="2">
      <t>マイツキ</t>
    </rPh>
    <rPh sb="2" eb="5">
      <t>ヘンサイ</t>
    </rPh>
    <phoneticPr fontId="2"/>
  </si>
  <si>
    <t>鉄骨造＝30〜35</t>
    <rPh sb="0" eb="3">
      <t>テッコテゥ</t>
    </rPh>
    <phoneticPr fontId="2"/>
  </si>
  <si>
    <t>返済比率</t>
    <rPh sb="0" eb="1">
      <t>ヘンサイヘ</t>
    </rPh>
    <phoneticPr fontId="2"/>
  </si>
  <si>
    <t>RC＝30〜35</t>
    <phoneticPr fontId="2"/>
  </si>
  <si>
    <t>木造＝14前後</t>
    <rPh sb="0" eb="2">
      <t>モクゾウ</t>
    </rPh>
    <rPh sb="5" eb="7">
      <t>ゼンゴ</t>
    </rPh>
    <phoneticPr fontId="2"/>
  </si>
  <si>
    <t>鉄骨造＝16〜18</t>
    <rPh sb="0" eb="3">
      <t>テッコテゥ</t>
    </rPh>
    <phoneticPr fontId="2"/>
  </si>
  <si>
    <t>RC＝18〜22</t>
    <phoneticPr fontId="2"/>
  </si>
  <si>
    <t>A4タテ印刷に最適化しています</t>
    <rPh sb="4" eb="6">
      <t>インサ</t>
    </rPh>
    <rPh sb="7" eb="10">
      <t>サイテ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</si>
</sst>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176" formatCode="####&quot;㎡&quot;"/>
    <numFmt numFmtId="177" formatCode="####.###&quot;坪&quot;"/>
    <numFmt numFmtId="178" formatCode="#,##0_ "/>
    <numFmt numFmtId="179" formatCode="0.0_);[Red]\(0.0\)"/>
    <numFmt numFmtId="180" formatCode="#,##0_ ;[Red]\-#,##0\ "/>
    <numFmt numFmtId="181" formatCode="0.0%"/>
    <numFmt numFmtId="182" formatCode="0.00_ "/>
    <numFmt numFmtId="183" formatCode="#,##0_ ;[Red]\-#,##0_ "/>
    <numFmt numFmtId="184" formatCode="0_ "/>
    <numFmt numFmtId="185" formatCode="#,##0.0_ ;[Red]\-#,##0.0\ "/>
  </numFmts>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b/>
      <sz val="9"/>
      <name val="ＭＳ Ｐゴシック"/>
      <family val="2"/>
      <charset val="128"/>
    </font>
    <font>
      <sz val="9"/>
      <name val="ＭＳ Ｐゴシック"/>
      <family val="2"/>
      <charset val="128"/>
    </font>
    <font>
      <sz val="9"/>
      <color theme="1"/>
      <name val="ＭＳ Ｐゴシック"/>
      <family val="2"/>
      <charset val="128"/>
    </font>
    <font>
      <sz val="8"/>
      <color theme="1"/>
      <name val="ＭＳ Ｐゴシック"/>
      <family val="2"/>
      <charset val="128"/>
    </font>
    <font>
      <b/>
      <sz val="9"/>
      <color theme="1"/>
      <name val="ＭＳ Ｐゴシック"/>
      <family val="2"/>
      <charset val="128"/>
    </font>
    <font>
      <b/>
      <u/>
      <sz val="9"/>
      <color theme="1"/>
      <name val="ＭＳ Ｐゴシック"/>
      <family val="2"/>
      <charset val="128"/>
    </font>
    <font>
      <sz val="9"/>
      <color theme="0"/>
      <name val="ＭＳ Ｐゴシック"/>
      <family val="2"/>
      <charset val="128"/>
    </font>
  </fonts>
  <fills count="9">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cellStyleXfs>
  <cellXfs count="102">
    <xf numFmtId="0" fontId="0" fillId="0" borderId="0" xfId="0">
      <alignment vertical="center"/>
    </xf>
    <xf numFmtId="38" fontId="5" fillId="0" borderId="0" xfId="2" applyFont="1" applyFill="1" applyAlignment="1" applyProtection="1">
      <alignment vertical="center"/>
    </xf>
    <xf numFmtId="38" fontId="6" fillId="3" borderId="18" xfId="2" applyFont="1" applyFill="1" applyBorder="1" applyAlignment="1" applyProtection="1">
      <alignment horizontal="left" vertical="center"/>
    </xf>
    <xf numFmtId="0" fontId="6" fillId="3" borderId="20" xfId="0" applyFont="1" applyFill="1" applyBorder="1" applyAlignment="1">
      <alignment horizontal="left" vertical="center"/>
    </xf>
    <xf numFmtId="38" fontId="6" fillId="3" borderId="20" xfId="2" applyFont="1" applyFill="1" applyBorder="1" applyAlignment="1" applyProtection="1">
      <alignment horizontal="left" vertical="center"/>
    </xf>
    <xf numFmtId="38" fontId="6" fillId="3" borderId="22" xfId="2" applyFont="1" applyFill="1" applyBorder="1" applyAlignment="1" applyProtection="1">
      <alignment horizontal="left" vertical="center"/>
    </xf>
    <xf numFmtId="0" fontId="6" fillId="0" borderId="0" xfId="0" applyFont="1">
      <alignment vertical="center"/>
    </xf>
    <xf numFmtId="38" fontId="5" fillId="0" borderId="0" xfId="2" applyFont="1" applyFill="1" applyBorder="1" applyAlignment="1" applyProtection="1">
      <alignment vertical="center"/>
    </xf>
    <xf numFmtId="0" fontId="6" fillId="3" borderId="24" xfId="0" applyFont="1" applyFill="1" applyBorder="1" applyAlignment="1">
      <alignment horizontal="left" vertical="center"/>
    </xf>
    <xf numFmtId="0" fontId="6" fillId="3" borderId="25" xfId="0" applyFont="1" applyFill="1" applyBorder="1" applyAlignment="1">
      <alignment horizontal="left" vertical="center"/>
    </xf>
    <xf numFmtId="0" fontId="6" fillId="3" borderId="26" xfId="0" applyFont="1" applyFill="1" applyBorder="1" applyAlignment="1">
      <alignment horizontal="left" vertical="center"/>
    </xf>
    <xf numFmtId="38" fontId="6" fillId="0" borderId="0" xfId="2" applyFont="1" applyFill="1" applyBorder="1" applyAlignment="1" applyProtection="1">
      <alignment vertical="center"/>
    </xf>
    <xf numFmtId="38" fontId="6" fillId="0" borderId="0" xfId="2" applyFont="1" applyFill="1" applyAlignment="1" applyProtection="1">
      <alignment vertical="center"/>
    </xf>
    <xf numFmtId="0" fontId="7" fillId="0" borderId="0" xfId="0" applyFont="1">
      <alignment vertical="center"/>
    </xf>
    <xf numFmtId="38" fontId="6" fillId="3" borderId="2" xfId="2" applyFont="1" applyFill="1" applyBorder="1" applyAlignment="1" applyProtection="1">
      <alignment horizontal="left" vertical="center"/>
    </xf>
    <xf numFmtId="38" fontId="6" fillId="3" borderId="28" xfId="2" applyFont="1" applyFill="1" applyBorder="1" applyAlignment="1" applyProtection="1">
      <alignment horizontal="left" vertical="center"/>
    </xf>
    <xf numFmtId="38" fontId="6" fillId="3" borderId="24" xfId="2" applyFont="1" applyFill="1" applyBorder="1" applyAlignment="1" applyProtection="1">
      <alignment vertical="center"/>
    </xf>
    <xf numFmtId="38" fontId="6" fillId="3" borderId="25" xfId="2" applyFont="1" applyFill="1" applyBorder="1" applyAlignment="1" applyProtection="1">
      <alignment vertical="center"/>
    </xf>
    <xf numFmtId="38" fontId="6" fillId="3" borderId="26" xfId="2" applyFont="1" applyFill="1" applyBorder="1" applyAlignment="1" applyProtection="1">
      <alignment vertical="center"/>
    </xf>
    <xf numFmtId="0" fontId="7" fillId="0" borderId="0" xfId="0" applyFont="1" applyAlignment="1">
      <alignment horizontal="center" vertical="center"/>
    </xf>
    <xf numFmtId="0" fontId="7" fillId="2" borderId="0" xfId="0" applyFont="1" applyFill="1">
      <alignment vertical="center"/>
    </xf>
    <xf numFmtId="5" fontId="7" fillId="0" borderId="0" xfId="0" applyNumberFormat="1" applyFont="1">
      <alignment vertical="center"/>
    </xf>
    <xf numFmtId="183" fontId="6" fillId="2" borderId="19" xfId="2" applyNumberFormat="1" applyFont="1" applyFill="1" applyBorder="1" applyAlignment="1" applyProtection="1">
      <alignment vertical="center"/>
      <protection locked="0"/>
    </xf>
    <xf numFmtId="183" fontId="6" fillId="4" borderId="23" xfId="2" applyNumberFormat="1" applyFont="1" applyFill="1" applyBorder="1" applyAlignment="1" applyProtection="1">
      <alignment vertical="center"/>
    </xf>
    <xf numFmtId="10" fontId="6" fillId="4" borderId="21" xfId="2" applyNumberFormat="1" applyFont="1" applyFill="1" applyBorder="1" applyAlignment="1" applyProtection="1">
      <alignment vertical="center"/>
    </xf>
    <xf numFmtId="183" fontId="6" fillId="2" borderId="21" xfId="2" applyNumberFormat="1" applyFont="1" applyFill="1" applyBorder="1" applyAlignment="1" applyProtection="1">
      <alignment vertical="center"/>
      <protection locked="0"/>
    </xf>
    <xf numFmtId="0" fontId="7" fillId="4" borderId="0" xfId="0" applyFont="1" applyFill="1">
      <alignment vertical="center"/>
    </xf>
    <xf numFmtId="180" fontId="6" fillId="4" borderId="21" xfId="0" applyNumberFormat="1" applyFont="1" applyFill="1" applyBorder="1">
      <alignment vertical="center"/>
    </xf>
    <xf numFmtId="180" fontId="6" fillId="2" borderId="21" xfId="0" applyNumberFormat="1" applyFont="1" applyFill="1" applyBorder="1" applyAlignment="1">
      <alignment horizontal="right" vertical="center"/>
    </xf>
    <xf numFmtId="184" fontId="6" fillId="2" borderId="21" xfId="0" applyNumberFormat="1" applyFont="1" applyFill="1" applyBorder="1">
      <alignment vertical="center"/>
    </xf>
    <xf numFmtId="180" fontId="6" fillId="2" borderId="21" xfId="0" applyNumberFormat="1" applyFont="1" applyFill="1" applyBorder="1" applyProtection="1">
      <alignment vertical="center"/>
      <protection locked="0"/>
    </xf>
    <xf numFmtId="180" fontId="6" fillId="4" borderId="21" xfId="0" applyNumberFormat="1" applyFont="1" applyFill="1" applyBorder="1" applyProtection="1">
      <alignment vertical="center"/>
      <protection locked="0"/>
    </xf>
    <xf numFmtId="183" fontId="6" fillId="4" borderId="21" xfId="2" applyNumberFormat="1" applyFont="1" applyFill="1" applyBorder="1" applyAlignment="1" applyProtection="1">
      <alignment vertical="center"/>
    </xf>
    <xf numFmtId="0" fontId="7" fillId="5" borderId="0" xfId="0" applyFont="1" applyFill="1">
      <alignment vertical="center"/>
    </xf>
    <xf numFmtId="180" fontId="6" fillId="5" borderId="21" xfId="0" applyNumberFormat="1" applyFont="1" applyFill="1" applyBorder="1">
      <alignment vertical="center"/>
    </xf>
    <xf numFmtId="9" fontId="6" fillId="5" borderId="23" xfId="0" applyNumberFormat="1" applyFont="1" applyFill="1" applyBorder="1" applyProtection="1">
      <alignment vertical="center"/>
      <protection locked="0"/>
    </xf>
    <xf numFmtId="181" fontId="6" fillId="2" borderId="21" xfId="2" applyNumberFormat="1" applyFont="1" applyFill="1" applyBorder="1" applyAlignment="1" applyProtection="1">
      <alignment vertical="center"/>
      <protection locked="0"/>
    </xf>
    <xf numFmtId="180" fontId="6" fillId="2" borderId="21" xfId="0" applyNumberFormat="1" applyFont="1" applyFill="1" applyBorder="1">
      <alignment vertical="center"/>
    </xf>
    <xf numFmtId="38" fontId="6" fillId="3" borderId="31" xfId="2" applyFont="1" applyFill="1" applyBorder="1" applyAlignment="1" applyProtection="1">
      <alignment horizontal="left" vertical="center"/>
    </xf>
    <xf numFmtId="183" fontId="6" fillId="4" borderId="19" xfId="2" applyNumberFormat="1" applyFont="1" applyFill="1" applyBorder="1" applyAlignment="1" applyProtection="1">
      <alignment vertical="center"/>
      <protection locked="0"/>
    </xf>
    <xf numFmtId="183" fontId="6" fillId="4" borderId="21" xfId="2" applyNumberFormat="1" applyFont="1" applyFill="1" applyBorder="1" applyAlignment="1" applyProtection="1">
      <alignment vertical="center"/>
      <protection locked="0"/>
    </xf>
    <xf numFmtId="180" fontId="6" fillId="2" borderId="27" xfId="0" applyNumberFormat="1" applyFont="1" applyFill="1" applyBorder="1">
      <alignment vertical="center"/>
    </xf>
    <xf numFmtId="183" fontId="6" fillId="4" borderId="29" xfId="2" applyNumberFormat="1" applyFont="1" applyFill="1" applyBorder="1" applyAlignment="1" applyProtection="1">
      <alignment vertical="center"/>
    </xf>
    <xf numFmtId="181" fontId="6" fillId="2" borderId="30" xfId="2" applyNumberFormat="1" applyFont="1" applyFill="1" applyBorder="1" applyAlignment="1" applyProtection="1">
      <alignment vertical="center"/>
      <protection locked="0"/>
    </xf>
    <xf numFmtId="0" fontId="7" fillId="0" borderId="3" xfId="0" applyFont="1" applyBorder="1" applyAlignment="1">
      <alignment horizontal="center" vertical="center"/>
    </xf>
    <xf numFmtId="0" fontId="7" fillId="0" borderId="3" xfId="0" applyFont="1" applyBorder="1">
      <alignment vertical="center"/>
    </xf>
    <xf numFmtId="180" fontId="6" fillId="2" borderId="1" xfId="0" applyNumberFormat="1" applyFont="1" applyFill="1" applyBorder="1" applyProtection="1">
      <alignment vertical="center"/>
      <protection locked="0"/>
    </xf>
    <xf numFmtId="185" fontId="6" fillId="2" borderId="1" xfId="0" applyNumberFormat="1" applyFont="1" applyFill="1" applyBorder="1" applyAlignment="1">
      <alignment horizontal="right" vertical="center"/>
    </xf>
    <xf numFmtId="0" fontId="6" fillId="2" borderId="1" xfId="0" applyFont="1" applyFill="1" applyBorder="1" applyAlignment="1">
      <alignment horizontal="right" vertical="center"/>
    </xf>
    <xf numFmtId="0" fontId="6" fillId="6" borderId="1" xfId="0" applyFont="1" applyFill="1" applyBorder="1" applyAlignment="1">
      <alignment horizontal="center" vertical="center"/>
    </xf>
    <xf numFmtId="179" fontId="6" fillId="2" borderId="1" xfId="0" applyNumberFormat="1" applyFont="1" applyFill="1" applyBorder="1" applyProtection="1">
      <alignment vertical="center"/>
      <protection locked="0"/>
    </xf>
    <xf numFmtId="0" fontId="6" fillId="4" borderId="1" xfId="0" applyFont="1" applyFill="1" applyBorder="1">
      <alignment vertical="center"/>
    </xf>
    <xf numFmtId="182" fontId="6" fillId="4" borderId="1" xfId="0" applyNumberFormat="1" applyFont="1" applyFill="1" applyBorder="1" applyAlignment="1">
      <alignment horizontal="right" vertical="center"/>
    </xf>
    <xf numFmtId="180" fontId="6" fillId="4" borderId="19" xfId="0" applyNumberFormat="1" applyFont="1" applyFill="1" applyBorder="1" applyProtection="1">
      <alignment vertical="center"/>
      <protection locked="0"/>
    </xf>
    <xf numFmtId="9" fontId="7" fillId="4" borderId="0" xfId="0" applyNumberFormat="1" applyFont="1" applyFill="1" applyAlignment="1">
      <alignment horizontal="center" vertical="center"/>
    </xf>
    <xf numFmtId="176" fontId="7" fillId="4" borderId="0" xfId="0" applyNumberFormat="1" applyFont="1" applyFill="1" applyAlignment="1">
      <alignment horizontal="center" vertical="center"/>
    </xf>
    <xf numFmtId="0" fontId="7" fillId="0" borderId="0" xfId="0" quotePrefix="1" applyFont="1" applyAlignment="1">
      <alignment horizontal="center" vertical="center"/>
    </xf>
    <xf numFmtId="0" fontId="7" fillId="2" borderId="0" xfId="0" applyFont="1" applyFill="1" applyAlignment="1">
      <alignment horizontal="center" vertical="center"/>
    </xf>
    <xf numFmtId="176" fontId="7" fillId="2" borderId="0" xfId="0" applyNumberFormat="1" applyFont="1" applyFill="1" applyAlignment="1">
      <alignment horizontal="center" vertical="center"/>
    </xf>
    <xf numFmtId="38" fontId="7" fillId="2" borderId="0" xfId="1" applyFont="1" applyFill="1" applyBorder="1" applyAlignment="1">
      <alignment horizontal="center" vertical="center"/>
    </xf>
    <xf numFmtId="38" fontId="7" fillId="4" borderId="0" xfId="1" applyFont="1" applyFill="1" applyBorder="1" applyAlignment="1">
      <alignment horizontal="center" vertical="center"/>
    </xf>
    <xf numFmtId="178" fontId="7" fillId="0" borderId="0" xfId="0" applyNumberFormat="1" applyFont="1" applyAlignment="1">
      <alignment horizontal="center" vertical="center"/>
    </xf>
    <xf numFmtId="9" fontId="7" fillId="2" borderId="0" xfId="0" applyNumberFormat="1" applyFont="1" applyFill="1" applyAlignment="1">
      <alignment horizontal="center" vertical="center"/>
    </xf>
    <xf numFmtId="9" fontId="7" fillId="5" borderId="0" xfId="0" applyNumberFormat="1" applyFont="1" applyFill="1" applyAlignment="1">
      <alignment horizontal="center" vertical="center"/>
    </xf>
    <xf numFmtId="38" fontId="7" fillId="4" borderId="0" xfId="0" applyNumberFormat="1" applyFont="1" applyFill="1" applyAlignment="1">
      <alignment horizontal="center" vertical="center"/>
    </xf>
    <xf numFmtId="177" fontId="7" fillId="4" borderId="0" xfId="0" applyNumberFormat="1" applyFont="1" applyFill="1" applyAlignment="1">
      <alignment horizontal="center" vertical="center"/>
    </xf>
    <xf numFmtId="38" fontId="7" fillId="0" borderId="0" xfId="0" applyNumberFormat="1" applyFont="1" applyAlignment="1">
      <alignment horizontal="center" vertical="center"/>
    </xf>
    <xf numFmtId="0" fontId="7"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pplyAlignment="1">
      <alignment horizontal="center" vertical="center"/>
    </xf>
    <xf numFmtId="0" fontId="7" fillId="0" borderId="6" xfId="0" applyFont="1" applyBorder="1">
      <alignment vertical="center"/>
    </xf>
    <xf numFmtId="0" fontId="7" fillId="0" borderId="7" xfId="0" applyFont="1" applyBorder="1">
      <alignment vertical="center"/>
    </xf>
    <xf numFmtId="38" fontId="7" fillId="0" borderId="8" xfId="0" applyNumberFormat="1"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 fontId="7" fillId="2" borderId="0" xfId="0" applyNumberFormat="1" applyFont="1" applyFill="1">
      <alignment vertical="center"/>
    </xf>
    <xf numFmtId="38" fontId="7" fillId="4" borderId="0" xfId="0" applyNumberFormat="1" applyFont="1" applyFill="1">
      <alignment vertical="center"/>
    </xf>
    <xf numFmtId="0" fontId="7" fillId="0" borderId="8" xfId="0" applyFont="1" applyBorder="1">
      <alignment vertical="center"/>
    </xf>
    <xf numFmtId="0" fontId="7" fillId="0" borderId="9" xfId="0" applyFont="1" applyBorder="1">
      <alignment vertical="center"/>
    </xf>
    <xf numFmtId="0" fontId="7" fillId="0" borderId="32" xfId="0" applyFont="1" applyBorder="1" applyAlignment="1">
      <alignment horizontal="center" vertical="center"/>
    </xf>
    <xf numFmtId="38" fontId="9" fillId="4" borderId="33" xfId="1" applyFont="1" applyFill="1" applyBorder="1" applyAlignment="1">
      <alignment horizontal="center" vertical="center"/>
    </xf>
    <xf numFmtId="10" fontId="10" fillId="4" borderId="33" xfId="0" applyNumberFormat="1" applyFont="1" applyFill="1" applyBorder="1" applyAlignment="1">
      <alignment horizontal="center" vertical="center"/>
    </xf>
    <xf numFmtId="38" fontId="7" fillId="2" borderId="0" xfId="1" applyFont="1" applyFill="1" applyBorder="1" applyAlignment="1">
      <alignment horizontal="right" vertical="center"/>
    </xf>
    <xf numFmtId="0" fontId="8" fillId="7" borderId="17" xfId="0" applyFont="1" applyFill="1" applyBorder="1" applyAlignment="1">
      <alignment horizontal="left" vertical="center"/>
    </xf>
    <xf numFmtId="0" fontId="8" fillId="7" borderId="12" xfId="0" applyFont="1" applyFill="1" applyBorder="1" applyAlignment="1">
      <alignment horizontal="left" vertical="center"/>
    </xf>
    <xf numFmtId="0" fontId="8" fillId="7" borderId="0" xfId="0" applyFont="1" applyFill="1" applyAlignment="1">
      <alignment horizontal="left" vertical="center"/>
    </xf>
    <xf numFmtId="0" fontId="8" fillId="7" borderId="14" xfId="0" applyFont="1" applyFill="1" applyBorder="1" applyAlignment="1">
      <alignment horizontal="left" vertical="center"/>
    </xf>
    <xf numFmtId="0" fontId="8" fillId="7" borderId="10" xfId="0" applyFont="1" applyFill="1" applyBorder="1" applyAlignment="1">
      <alignment horizontal="left" vertical="center"/>
    </xf>
    <xf numFmtId="0" fontId="8" fillId="7" borderId="16" xfId="0" applyFont="1" applyFill="1" applyBorder="1" applyAlignment="1">
      <alignment horizontal="left" vertical="center"/>
    </xf>
    <xf numFmtId="0" fontId="7" fillId="7" borderId="11" xfId="0" applyFont="1" applyFill="1" applyBorder="1" applyAlignment="1">
      <alignment horizontal="right" vertical="center"/>
    </xf>
    <xf numFmtId="0" fontId="7" fillId="7" borderId="13" xfId="0" applyFont="1" applyFill="1" applyBorder="1" applyAlignment="1">
      <alignment horizontal="right" vertical="center"/>
    </xf>
    <xf numFmtId="0" fontId="7" fillId="7" borderId="15" xfId="0" applyFont="1" applyFill="1" applyBorder="1" applyAlignment="1">
      <alignment horizontal="right" vertical="center"/>
    </xf>
    <xf numFmtId="9" fontId="7" fillId="2" borderId="19" xfId="0" applyNumberFormat="1" applyFont="1" applyFill="1" applyBorder="1" applyAlignment="1">
      <alignment horizontal="right" vertical="center"/>
    </xf>
    <xf numFmtId="9" fontId="7" fillId="2" borderId="21" xfId="0" applyNumberFormat="1" applyFont="1" applyFill="1" applyBorder="1" applyAlignment="1">
      <alignment horizontal="right" vertical="center"/>
    </xf>
    <xf numFmtId="185" fontId="6" fillId="2" borderId="21" xfId="0" applyNumberFormat="1" applyFont="1" applyFill="1" applyBorder="1" applyAlignment="1">
      <alignment horizontal="right" vertical="center"/>
    </xf>
    <xf numFmtId="184" fontId="6" fillId="2" borderId="23" xfId="0" applyNumberFormat="1" applyFont="1" applyFill="1" applyBorder="1">
      <alignment vertical="center"/>
    </xf>
    <xf numFmtId="0" fontId="6" fillId="2" borderId="21" xfId="0" applyFont="1" applyFill="1" applyBorder="1" applyAlignment="1">
      <alignment horizontal="right" vertical="center"/>
    </xf>
    <xf numFmtId="38" fontId="6" fillId="3" borderId="34" xfId="2" applyFont="1" applyFill="1" applyBorder="1" applyAlignment="1" applyProtection="1">
      <alignment vertical="center"/>
    </xf>
    <xf numFmtId="180" fontId="6" fillId="2" borderId="19" xfId="0" applyNumberFormat="1" applyFont="1" applyFill="1" applyBorder="1">
      <alignment vertical="center"/>
    </xf>
    <xf numFmtId="181" fontId="6" fillId="4" borderId="23" xfId="0" applyNumberFormat="1" applyFont="1" applyFill="1" applyBorder="1" applyAlignment="1">
      <alignment horizontal="right" vertical="center"/>
    </xf>
    <xf numFmtId="0" fontId="11" fillId="8" borderId="0" xfId="0" applyFont="1" applyFill="1" applyAlignment="1">
      <alignment horizontal="center" vertical="center"/>
    </xf>
  </cellXfs>
  <cellStyles count="3">
    <cellStyle name="桁区切り" xfId="1" builtinId="6"/>
    <cellStyle name="桁区切り[0]_Sheet1" xfId="2" xr:uid="{92198E3F-4E20-EF43-9B15-A1D54BA7FFF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Takashi Ikuina" id="{4FCB044C-D9BB-364D-B717-3592E147DEDE}" userId="020f05da855d87aa" providerId="Windows Liv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19" dT="2021-06-22T11:30:49.12" personId="{4FCB044C-D9BB-364D-B717-3592E147DEDE}" id="{A97B878B-44AC-6E4E-84DC-C73EB9B5746B}">
    <text>半地下の場合は該当部分を容積不算入にできる</text>
  </threadedComment>
  <threadedComment ref="AA19" dT="2021-06-22T11:34:40.85" personId="{4FCB044C-D9BB-364D-B717-3592E147DEDE}" id="{4EEA1467-8170-F84B-A230-8F6F15F9409A}" parentId="{A97B878B-44AC-6E4E-84DC-C73EB9B5746B}">
    <text>この考えを計算式に入れれば完璧</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ABCA2-1261-48B3-A848-7EBC9866463A}">
  <dimension ref="A1:AA59"/>
  <sheetViews>
    <sheetView tabSelected="1" zoomScale="80" zoomScaleNormal="80" workbookViewId="0">
      <selection activeCell="Q29" sqref="Q29"/>
    </sheetView>
  </sheetViews>
  <sheetFormatPr baseColWidth="10" defaultColWidth="8.83203125" defaultRowHeight="13"/>
  <cols>
    <col min="1" max="1" width="5" style="13" customWidth="1"/>
    <col min="2" max="2" width="10" style="13" customWidth="1"/>
    <col min="3" max="3" width="6.6640625" style="13" customWidth="1"/>
    <col min="4" max="4" width="6.1640625" style="13" customWidth="1"/>
    <col min="5" max="5" width="6.5" style="13" customWidth="1"/>
    <col min="6" max="6" width="7" style="13" customWidth="1"/>
    <col min="7" max="7" width="2.6640625" style="13" customWidth="1"/>
    <col min="8" max="8" width="10" style="13" customWidth="1"/>
    <col min="9" max="9" width="3.1640625" style="19" bestFit="1" customWidth="1"/>
    <col min="10" max="10" width="14.33203125" style="13" customWidth="1"/>
    <col min="11" max="11" width="3.1640625" style="19" bestFit="1" customWidth="1"/>
    <col min="12" max="12" width="14.1640625" style="13" customWidth="1"/>
    <col min="13" max="13" width="2.6640625" style="13" bestFit="1" customWidth="1"/>
    <col min="14" max="14" width="8.83203125" style="13"/>
    <col min="15" max="15" width="8.6640625" style="13" bestFit="1" customWidth="1"/>
    <col min="16" max="16" width="3.83203125" style="13" customWidth="1"/>
    <col min="17" max="17" width="6.83203125" style="13" bestFit="1" customWidth="1"/>
    <col min="18" max="18" width="3.1640625" style="13" bestFit="1" customWidth="1"/>
    <col min="19" max="19" width="16.33203125" style="13" bestFit="1" customWidth="1"/>
    <col min="20" max="21" width="3.5" style="13" bestFit="1" customWidth="1"/>
    <col min="22" max="22" width="14.6640625" style="13" customWidth="1"/>
    <col min="23" max="23" width="14.1640625" style="13" bestFit="1" customWidth="1"/>
    <col min="24" max="24" width="3.1640625" style="19" bestFit="1" customWidth="1"/>
    <col min="25" max="25" width="18.5" style="13" bestFit="1" customWidth="1"/>
    <col min="26" max="26" width="3.1640625" style="19" bestFit="1" customWidth="1"/>
    <col min="27" max="27" width="19.1640625" style="13" bestFit="1" customWidth="1"/>
    <col min="28" max="28" width="2.6640625" style="13" bestFit="1" customWidth="1"/>
    <col min="29" max="29" width="8.83203125" style="13"/>
    <col min="30" max="30" width="11.33203125" style="13" customWidth="1"/>
    <col min="31" max="31" width="14" style="13" bestFit="1" customWidth="1"/>
    <col min="32" max="16384" width="8.83203125" style="13"/>
  </cols>
  <sheetData>
    <row r="1" spans="2:26">
      <c r="B1" s="33" t="s">
        <v>65</v>
      </c>
      <c r="X1" s="13"/>
      <c r="Z1" s="13"/>
    </row>
    <row r="2" spans="2:26" ht="14" thickBot="1">
      <c r="B2" s="26" t="s">
        <v>63</v>
      </c>
      <c r="G2" s="12" t="s">
        <v>93</v>
      </c>
      <c r="X2" s="13"/>
      <c r="Z2" s="13"/>
    </row>
    <row r="3" spans="2:26">
      <c r="B3" s="20" t="s">
        <v>62</v>
      </c>
      <c r="G3" s="67"/>
      <c r="H3" s="45"/>
      <c r="I3" s="44"/>
      <c r="J3" s="45"/>
      <c r="K3" s="44"/>
      <c r="L3" s="45"/>
      <c r="M3" s="68"/>
      <c r="X3" s="13"/>
      <c r="Z3" s="13"/>
    </row>
    <row r="4" spans="2:26">
      <c r="G4" s="69"/>
      <c r="H4" s="19" t="s">
        <v>1</v>
      </c>
      <c r="I4" s="19" t="s">
        <v>2</v>
      </c>
      <c r="J4" s="19" t="s">
        <v>0</v>
      </c>
      <c r="K4" s="19" t="s">
        <v>4</v>
      </c>
      <c r="L4" s="19" t="s">
        <v>24</v>
      </c>
      <c r="M4" s="70" t="s">
        <v>7</v>
      </c>
      <c r="X4" s="13"/>
      <c r="Z4" s="13"/>
    </row>
    <row r="5" spans="2:26" ht="14" thickBot="1">
      <c r="B5" s="12" t="s">
        <v>42</v>
      </c>
      <c r="C5" s="1"/>
      <c r="G5" s="69"/>
      <c r="H5" s="55">
        <f>C17</f>
        <v>150</v>
      </c>
      <c r="I5" s="19" t="s">
        <v>2</v>
      </c>
      <c r="J5" s="54">
        <f>C23</f>
        <v>0.6</v>
      </c>
      <c r="K5" s="19" t="s">
        <v>4</v>
      </c>
      <c r="L5" s="55">
        <f>H5*J5</f>
        <v>90</v>
      </c>
      <c r="M5" s="70"/>
      <c r="X5" s="13"/>
      <c r="Z5" s="13"/>
    </row>
    <row r="6" spans="2:26">
      <c r="B6" s="2" t="s">
        <v>34</v>
      </c>
      <c r="C6" s="22">
        <f>C12+C13</f>
        <v>24470</v>
      </c>
      <c r="G6" s="69"/>
      <c r="H6" s="19" t="s">
        <v>1</v>
      </c>
      <c r="I6" s="19" t="s">
        <v>2</v>
      </c>
      <c r="J6" s="19" t="s">
        <v>5</v>
      </c>
      <c r="K6" s="19" t="s">
        <v>4</v>
      </c>
      <c r="L6" s="19" t="s">
        <v>23</v>
      </c>
      <c r="M6" s="70" t="s">
        <v>8</v>
      </c>
      <c r="X6" s="13"/>
      <c r="Z6" s="13"/>
    </row>
    <row r="7" spans="2:26">
      <c r="B7" s="3" t="s">
        <v>35</v>
      </c>
      <c r="C7" s="24">
        <f>C19/C6</f>
        <v>6.0318757662443809E-2</v>
      </c>
      <c r="G7" s="69"/>
      <c r="H7" s="55">
        <f>H5</f>
        <v>150</v>
      </c>
      <c r="I7" s="19" t="s">
        <v>2</v>
      </c>
      <c r="J7" s="54">
        <f>C24</f>
        <v>3</v>
      </c>
      <c r="K7" s="19" t="s">
        <v>4</v>
      </c>
      <c r="L7" s="55">
        <f>H7*J7</f>
        <v>450</v>
      </c>
      <c r="M7" s="70"/>
      <c r="X7" s="13"/>
      <c r="Z7" s="13"/>
    </row>
    <row r="8" spans="2:26">
      <c r="B8" s="4" t="s">
        <v>61</v>
      </c>
      <c r="C8" s="25">
        <v>1500</v>
      </c>
      <c r="G8" s="69"/>
      <c r="M8" s="71"/>
      <c r="X8" s="13"/>
      <c r="Z8" s="13"/>
    </row>
    <row r="9" spans="2:26" ht="14" thickBot="1">
      <c r="B9" s="5" t="s">
        <v>36</v>
      </c>
      <c r="C9" s="23">
        <f>C6+C8</f>
        <v>25970</v>
      </c>
      <c r="G9" s="69"/>
      <c r="M9" s="71"/>
      <c r="X9" s="13"/>
      <c r="Z9" s="13"/>
    </row>
    <row r="10" spans="2:26">
      <c r="B10" s="6"/>
      <c r="C10" s="6"/>
      <c r="G10" s="69"/>
      <c r="H10" s="19" t="s">
        <v>88</v>
      </c>
      <c r="J10" s="19" t="s">
        <v>6</v>
      </c>
      <c r="L10" s="56" t="s">
        <v>84</v>
      </c>
      <c r="M10" s="70" t="s">
        <v>10</v>
      </c>
      <c r="X10" s="13"/>
      <c r="Z10" s="13"/>
    </row>
    <row r="11" spans="2:26" ht="14" thickBot="1">
      <c r="B11" s="11" t="s">
        <v>37</v>
      </c>
      <c r="C11" s="7"/>
      <c r="G11" s="69"/>
      <c r="H11" s="58">
        <v>75</v>
      </c>
      <c r="I11" s="19" t="s">
        <v>2</v>
      </c>
      <c r="J11" s="57">
        <v>5</v>
      </c>
      <c r="K11" s="19" t="s">
        <v>3</v>
      </c>
      <c r="L11" s="55">
        <f>H11*J11</f>
        <v>375</v>
      </c>
      <c r="M11" s="70"/>
      <c r="X11" s="13"/>
      <c r="Z11" s="13"/>
    </row>
    <row r="12" spans="2:26">
      <c r="B12" s="8" t="s">
        <v>64</v>
      </c>
      <c r="C12" s="53">
        <f>L25/10000</f>
        <v>19470</v>
      </c>
      <c r="G12" s="69"/>
      <c r="H12" s="19"/>
      <c r="J12" s="19"/>
      <c r="L12" s="19"/>
      <c r="M12" s="70"/>
      <c r="X12" s="13"/>
      <c r="Z12" s="13"/>
    </row>
    <row r="13" spans="2:26">
      <c r="B13" s="9" t="s">
        <v>38</v>
      </c>
      <c r="C13" s="27">
        <f>H30/10000</f>
        <v>5000</v>
      </c>
      <c r="G13" s="69"/>
      <c r="H13" s="56" t="s">
        <v>84</v>
      </c>
      <c r="I13" s="19" t="s">
        <v>83</v>
      </c>
      <c r="J13" s="19" t="s">
        <v>82</v>
      </c>
      <c r="K13" s="19" t="s">
        <v>4</v>
      </c>
      <c r="L13" s="19" t="s">
        <v>33</v>
      </c>
      <c r="M13" s="70" t="s">
        <v>14</v>
      </c>
      <c r="X13" s="13"/>
      <c r="Z13" s="13"/>
    </row>
    <row r="14" spans="2:26">
      <c r="B14" s="9" t="s">
        <v>39</v>
      </c>
      <c r="C14" s="28" t="s">
        <v>81</v>
      </c>
      <c r="G14" s="69"/>
      <c r="H14" s="55">
        <f>L11</f>
        <v>375</v>
      </c>
      <c r="J14" s="58">
        <v>75</v>
      </c>
      <c r="L14" s="55">
        <f>H14+J14</f>
        <v>450</v>
      </c>
      <c r="M14" s="70"/>
      <c r="X14" s="13"/>
      <c r="Z14" s="13"/>
    </row>
    <row r="15" spans="2:26">
      <c r="B15" s="9" t="s">
        <v>40</v>
      </c>
      <c r="C15" s="34">
        <f>N17</f>
        <v>0</v>
      </c>
      <c r="G15" s="69"/>
      <c r="H15" s="19"/>
      <c r="M15" s="70"/>
      <c r="X15" s="13"/>
      <c r="Z15" s="13"/>
    </row>
    <row r="16" spans="2:26">
      <c r="B16" s="9" t="s">
        <v>45</v>
      </c>
      <c r="C16" s="29">
        <v>22</v>
      </c>
      <c r="D16" s="19" t="s">
        <v>31</v>
      </c>
      <c r="E16" s="13" t="s">
        <v>109</v>
      </c>
      <c r="G16" s="69"/>
      <c r="H16" s="19" t="s">
        <v>9</v>
      </c>
      <c r="I16" s="19" t="s">
        <v>2</v>
      </c>
      <c r="J16" s="19" t="s">
        <v>11</v>
      </c>
      <c r="K16" s="19" t="s">
        <v>3</v>
      </c>
      <c r="L16" s="19" t="s">
        <v>12</v>
      </c>
      <c r="M16" s="70" t="s">
        <v>15</v>
      </c>
      <c r="X16" s="13"/>
      <c r="Z16" s="13"/>
    </row>
    <row r="17" spans="2:27">
      <c r="B17" s="9" t="s">
        <v>43</v>
      </c>
      <c r="C17" s="30">
        <v>150</v>
      </c>
      <c r="E17" s="13" t="s">
        <v>110</v>
      </c>
      <c r="G17" s="69"/>
      <c r="H17" s="65">
        <f>L14/3.3</f>
        <v>136.36363636363637</v>
      </c>
      <c r="I17" s="19" t="s">
        <v>2</v>
      </c>
      <c r="J17" s="59">
        <v>1100000</v>
      </c>
      <c r="K17" s="19" t="s">
        <v>3</v>
      </c>
      <c r="L17" s="60">
        <f>H17*J17</f>
        <v>150000000</v>
      </c>
      <c r="M17" s="70"/>
      <c r="X17" s="13"/>
      <c r="Z17" s="13"/>
    </row>
    <row r="18" spans="2:27">
      <c r="B18" s="9" t="s">
        <v>44</v>
      </c>
      <c r="C18" s="31">
        <f>L14</f>
        <v>450</v>
      </c>
      <c r="E18" s="13" t="s">
        <v>111</v>
      </c>
      <c r="G18" s="69"/>
      <c r="H18" s="19"/>
      <c r="J18" s="19" t="s">
        <v>86</v>
      </c>
      <c r="K18" s="19" t="s">
        <v>3</v>
      </c>
      <c r="L18" s="19" t="s">
        <v>13</v>
      </c>
      <c r="M18" s="70" t="s">
        <v>16</v>
      </c>
      <c r="X18" s="13"/>
      <c r="Z18" s="13"/>
    </row>
    <row r="19" spans="2:27">
      <c r="B19" s="9" t="s">
        <v>46</v>
      </c>
      <c r="C19" s="31">
        <f>E55*12</f>
        <v>1476</v>
      </c>
      <c r="G19" s="69"/>
      <c r="H19" s="61"/>
      <c r="I19" s="61"/>
      <c r="J19" s="62">
        <v>0.1</v>
      </c>
      <c r="K19" s="19" t="s">
        <v>3</v>
      </c>
      <c r="L19" s="60">
        <f>L17*J19</f>
        <v>15000000</v>
      </c>
      <c r="M19" s="70"/>
      <c r="X19" s="13"/>
      <c r="Z19" s="13"/>
    </row>
    <row r="20" spans="2:27" ht="14" thickBot="1">
      <c r="B20" s="10" t="s">
        <v>41</v>
      </c>
      <c r="C20" s="35">
        <v>1</v>
      </c>
      <c r="G20" s="69"/>
      <c r="H20" s="61"/>
      <c r="I20" s="61"/>
      <c r="J20" s="19" t="s">
        <v>103</v>
      </c>
      <c r="K20" s="19" t="s">
        <v>3</v>
      </c>
      <c r="L20" s="19" t="s">
        <v>104</v>
      </c>
      <c r="M20" s="70" t="s">
        <v>19</v>
      </c>
      <c r="X20" s="13"/>
      <c r="Z20" s="13"/>
    </row>
    <row r="21" spans="2:27">
      <c r="G21" s="69"/>
      <c r="H21" s="61"/>
      <c r="I21" s="61"/>
      <c r="J21" s="62">
        <v>0.08</v>
      </c>
      <c r="K21" s="19" t="s">
        <v>3</v>
      </c>
      <c r="L21" s="60">
        <f>L17*J21</f>
        <v>12000000</v>
      </c>
      <c r="M21" s="70"/>
      <c r="X21" s="13"/>
      <c r="Z21" s="13"/>
    </row>
    <row r="22" spans="2:27" ht="14" thickBot="1">
      <c r="B22" s="13" t="s">
        <v>69</v>
      </c>
      <c r="G22" s="69"/>
      <c r="H22" s="19"/>
      <c r="J22" s="19" t="s">
        <v>17</v>
      </c>
      <c r="K22" s="19" t="s">
        <v>3</v>
      </c>
      <c r="L22" s="19" t="s">
        <v>87</v>
      </c>
      <c r="M22" s="70"/>
      <c r="X22" s="13"/>
      <c r="Z22" s="13"/>
    </row>
    <row r="23" spans="2:27">
      <c r="B23" s="8" t="s">
        <v>70</v>
      </c>
      <c r="C23" s="93">
        <v>0.6</v>
      </c>
      <c r="G23" s="69"/>
      <c r="H23" s="66"/>
      <c r="J23" s="63">
        <v>0.1</v>
      </c>
      <c r="K23" s="19" t="s">
        <v>3</v>
      </c>
      <c r="L23" s="60">
        <f>(L17+L19+L21)*J23</f>
        <v>17700000</v>
      </c>
      <c r="M23" s="70"/>
      <c r="X23" s="13"/>
      <c r="Z23" s="13"/>
    </row>
    <row r="24" spans="2:27">
      <c r="B24" s="9" t="s">
        <v>32</v>
      </c>
      <c r="C24" s="94">
        <v>3</v>
      </c>
      <c r="G24" s="69"/>
      <c r="J24" s="19" t="s">
        <v>89</v>
      </c>
      <c r="L24" s="19" t="s">
        <v>18</v>
      </c>
      <c r="M24" s="70"/>
      <c r="X24" s="13"/>
      <c r="Z24" s="13"/>
    </row>
    <row r="25" spans="2:27">
      <c r="B25" s="9" t="s">
        <v>71</v>
      </c>
      <c r="C25" s="95">
        <v>6</v>
      </c>
      <c r="D25" s="13" t="s">
        <v>90</v>
      </c>
      <c r="G25" s="69"/>
      <c r="J25" s="64">
        <f>L25/H17</f>
        <v>1427800</v>
      </c>
      <c r="L25" s="64">
        <f>L17+L19+L21+L23</f>
        <v>194700000</v>
      </c>
      <c r="M25" s="70"/>
      <c r="X25" s="13"/>
      <c r="Z25" s="13"/>
    </row>
    <row r="26" spans="2:27" ht="14" thickBot="1">
      <c r="B26" s="10" t="s">
        <v>72</v>
      </c>
      <c r="C26" s="96">
        <v>1</v>
      </c>
      <c r="D26" s="13" t="s">
        <v>73</v>
      </c>
      <c r="G26" s="72"/>
      <c r="H26" s="73"/>
      <c r="I26" s="74"/>
      <c r="J26" s="73"/>
      <c r="K26" s="74"/>
      <c r="L26" s="73"/>
      <c r="M26" s="75"/>
      <c r="X26" s="13"/>
      <c r="Z26" s="13"/>
    </row>
    <row r="27" spans="2:27" ht="14" thickBot="1">
      <c r="H27" s="66"/>
      <c r="J27" s="66"/>
      <c r="L27" s="66"/>
      <c r="M27" s="19"/>
      <c r="X27" s="13"/>
      <c r="Z27" s="13"/>
    </row>
    <row r="28" spans="2:27" ht="14" thickBot="1">
      <c r="B28" s="11" t="s">
        <v>47</v>
      </c>
      <c r="G28" s="67"/>
      <c r="H28" s="45"/>
      <c r="I28" s="44"/>
      <c r="J28" s="45"/>
      <c r="K28" s="44"/>
      <c r="L28" s="45"/>
      <c r="M28" s="68"/>
      <c r="X28" s="13"/>
      <c r="Z28" s="13"/>
    </row>
    <row r="29" spans="2:27">
      <c r="B29" s="16" t="s">
        <v>51</v>
      </c>
      <c r="C29" s="22">
        <v>2000</v>
      </c>
      <c r="D29" s="13" t="s">
        <v>59</v>
      </c>
      <c r="G29" s="69"/>
      <c r="H29" s="19" t="s">
        <v>21</v>
      </c>
      <c r="J29" s="19" t="s">
        <v>22</v>
      </c>
      <c r="L29" s="80" t="s">
        <v>94</v>
      </c>
      <c r="M29" s="71"/>
      <c r="X29" s="13"/>
      <c r="Z29" s="13"/>
    </row>
    <row r="30" spans="2:27" ht="14" thickBot="1">
      <c r="B30" s="17" t="s">
        <v>52</v>
      </c>
      <c r="C30" s="32">
        <f>C9-C29</f>
        <v>23970</v>
      </c>
      <c r="G30" s="69"/>
      <c r="H30" s="76">
        <v>50000000</v>
      </c>
      <c r="I30" s="19" t="s">
        <v>20</v>
      </c>
      <c r="J30" s="77">
        <f>L25</f>
        <v>194700000</v>
      </c>
      <c r="K30" s="56" t="s">
        <v>4</v>
      </c>
      <c r="L30" s="81">
        <f>H30+J30</f>
        <v>244700000</v>
      </c>
      <c r="M30" s="70"/>
      <c r="X30" s="13"/>
      <c r="Z30" s="13"/>
    </row>
    <row r="31" spans="2:27" ht="14" thickBot="1">
      <c r="B31" s="17" t="s">
        <v>48</v>
      </c>
      <c r="C31" s="36">
        <v>1.4999999999999999E-2</v>
      </c>
      <c r="G31" s="69"/>
      <c r="I31" s="13"/>
      <c r="K31" s="13"/>
      <c r="M31" s="71"/>
      <c r="X31" s="13"/>
      <c r="Z31" s="13"/>
    </row>
    <row r="32" spans="2:27">
      <c r="B32" s="17" t="s">
        <v>49</v>
      </c>
      <c r="C32" s="97" t="s">
        <v>50</v>
      </c>
      <c r="G32" s="69"/>
      <c r="H32" s="19" t="s">
        <v>92</v>
      </c>
      <c r="J32" s="19" t="s">
        <v>95</v>
      </c>
      <c r="K32" s="19" t="s">
        <v>31</v>
      </c>
      <c r="L32" s="80" t="s">
        <v>96</v>
      </c>
      <c r="M32" s="71"/>
      <c r="X32" s="13"/>
      <c r="Z32" s="13"/>
    </row>
    <row r="33" spans="2:26" ht="14" thickBot="1">
      <c r="B33" s="98" t="s">
        <v>53</v>
      </c>
      <c r="C33" s="41">
        <v>35</v>
      </c>
      <c r="D33" s="19" t="s">
        <v>31</v>
      </c>
      <c r="E33" s="13" t="s">
        <v>112</v>
      </c>
      <c r="G33" s="69"/>
      <c r="H33" s="83">
        <v>10000000</v>
      </c>
      <c r="J33" s="59">
        <v>2000000</v>
      </c>
      <c r="L33" s="82">
        <f>C19/(C6-H33/10000-J33/10000)</f>
        <v>6.3429308122045558E-2</v>
      </c>
      <c r="M33" s="71"/>
      <c r="X33" s="13"/>
      <c r="Z33" s="13"/>
    </row>
    <row r="34" spans="2:26" ht="14" thickBot="1">
      <c r="B34" s="16" t="s">
        <v>113</v>
      </c>
      <c r="C34" s="99">
        <v>73</v>
      </c>
      <c r="E34" s="13" t="s">
        <v>114</v>
      </c>
      <c r="G34" s="72"/>
      <c r="H34" s="78"/>
      <c r="I34" s="78"/>
      <c r="J34" s="78"/>
      <c r="K34" s="78"/>
      <c r="L34" s="78"/>
      <c r="M34" s="79"/>
      <c r="X34" s="13"/>
      <c r="Z34" s="13"/>
    </row>
    <row r="35" spans="2:26" ht="14" thickBot="1">
      <c r="B35" s="18" t="s">
        <v>115</v>
      </c>
      <c r="C35" s="100">
        <f>C34/E55</f>
        <v>0.5934959349593496</v>
      </c>
      <c r="E35" s="13" t="s">
        <v>116</v>
      </c>
      <c r="I35" s="13"/>
      <c r="K35" s="13"/>
      <c r="X35" s="13"/>
      <c r="Z35" s="13"/>
    </row>
    <row r="36" spans="2:26">
      <c r="H36" s="90" t="s">
        <v>10</v>
      </c>
      <c r="I36" s="84" t="s">
        <v>30</v>
      </c>
      <c r="J36" s="84"/>
      <c r="K36" s="84"/>
      <c r="L36" s="85"/>
      <c r="X36" s="13"/>
      <c r="Z36" s="13"/>
    </row>
    <row r="37" spans="2:26" ht="14" thickBot="1">
      <c r="B37" s="11" t="s">
        <v>54</v>
      </c>
      <c r="H37" s="91" t="s">
        <v>10</v>
      </c>
      <c r="I37" s="86" t="s">
        <v>29</v>
      </c>
      <c r="J37" s="86"/>
      <c r="K37" s="86"/>
      <c r="L37" s="87"/>
      <c r="V37" s="21"/>
      <c r="X37" s="13"/>
      <c r="Z37" s="13"/>
    </row>
    <row r="38" spans="2:26">
      <c r="B38" s="2" t="s">
        <v>55</v>
      </c>
      <c r="C38" s="39">
        <f>C18*C39</f>
        <v>9000</v>
      </c>
      <c r="H38" s="91"/>
      <c r="I38" s="86"/>
      <c r="J38" s="86"/>
      <c r="K38" s="86"/>
      <c r="L38" s="87"/>
      <c r="X38" s="13"/>
      <c r="Z38" s="13"/>
    </row>
    <row r="39" spans="2:26">
      <c r="B39" s="3" t="s">
        <v>58</v>
      </c>
      <c r="C39" s="37">
        <v>20</v>
      </c>
      <c r="D39" s="19" t="s">
        <v>31</v>
      </c>
      <c r="E39" s="13" t="s">
        <v>117</v>
      </c>
      <c r="H39" s="91" t="s">
        <v>14</v>
      </c>
      <c r="I39" s="86" t="s">
        <v>85</v>
      </c>
      <c r="J39" s="86"/>
      <c r="K39" s="86"/>
      <c r="L39" s="87"/>
      <c r="X39" s="13"/>
      <c r="Z39" s="13"/>
    </row>
    <row r="40" spans="2:26">
      <c r="B40" s="4" t="s">
        <v>56</v>
      </c>
      <c r="C40" s="40">
        <f>C17*C41</f>
        <v>6150</v>
      </c>
      <c r="E40" s="13" t="s">
        <v>118</v>
      </c>
      <c r="H40" s="91"/>
      <c r="I40" s="86"/>
      <c r="J40" s="86"/>
      <c r="K40" s="86"/>
      <c r="L40" s="87"/>
      <c r="X40" s="13"/>
      <c r="Z40" s="13"/>
    </row>
    <row r="41" spans="2:26" ht="14" thickBot="1">
      <c r="B41" s="38" t="s">
        <v>57</v>
      </c>
      <c r="C41" s="41">
        <v>41</v>
      </c>
      <c r="E41" s="13" t="s">
        <v>119</v>
      </c>
      <c r="H41" s="91" t="s">
        <v>15</v>
      </c>
      <c r="I41" s="86" t="s">
        <v>74</v>
      </c>
      <c r="J41" s="86"/>
      <c r="K41" s="86"/>
      <c r="L41" s="87"/>
      <c r="X41" s="13"/>
      <c r="Z41" s="13"/>
    </row>
    <row r="42" spans="2:26" ht="14" thickBot="1">
      <c r="B42" s="15" t="s">
        <v>66</v>
      </c>
      <c r="C42" s="42">
        <f>C38+C40</f>
        <v>15150</v>
      </c>
      <c r="H42" s="91"/>
      <c r="I42" s="86" t="s">
        <v>97</v>
      </c>
      <c r="J42" s="86"/>
      <c r="K42" s="86"/>
      <c r="L42" s="87"/>
      <c r="X42" s="13"/>
      <c r="Z42" s="13"/>
    </row>
    <row r="43" spans="2:26">
      <c r="H43" s="91"/>
      <c r="I43" s="86" t="s">
        <v>98</v>
      </c>
      <c r="J43" s="86"/>
      <c r="K43" s="86"/>
      <c r="L43" s="87"/>
      <c r="X43" s="13"/>
      <c r="Z43" s="13"/>
    </row>
    <row r="44" spans="2:26" ht="14" thickBot="1">
      <c r="B44" s="11" t="s">
        <v>60</v>
      </c>
      <c r="H44" s="91"/>
      <c r="I44" s="86"/>
      <c r="J44" s="86"/>
      <c r="K44" s="86"/>
      <c r="L44" s="87"/>
      <c r="X44" s="13"/>
      <c r="Z44" s="13"/>
    </row>
    <row r="45" spans="2:26" ht="14" thickBot="1">
      <c r="B45" s="14" t="s">
        <v>78</v>
      </c>
      <c r="C45" s="43">
        <v>0.06</v>
      </c>
      <c r="D45" s="13" t="s">
        <v>67</v>
      </c>
      <c r="H45" s="91" t="s">
        <v>16</v>
      </c>
      <c r="I45" s="86" t="s">
        <v>13</v>
      </c>
      <c r="J45" s="86"/>
      <c r="K45" s="86"/>
      <c r="L45" s="87"/>
      <c r="X45" s="13"/>
      <c r="Z45" s="13"/>
    </row>
    <row r="46" spans="2:26" ht="14" thickBot="1">
      <c r="B46" s="15" t="s">
        <v>79</v>
      </c>
      <c r="C46" s="42">
        <f>C19/C45</f>
        <v>24600</v>
      </c>
      <c r="H46" s="91"/>
      <c r="I46" s="86" t="s">
        <v>99</v>
      </c>
      <c r="J46" s="86"/>
      <c r="K46" s="86"/>
      <c r="L46" s="87"/>
      <c r="X46" s="13"/>
      <c r="Z46" s="13"/>
    </row>
    <row r="47" spans="2:26">
      <c r="B47" s="45" t="s">
        <v>68</v>
      </c>
      <c r="C47" s="45"/>
      <c r="H47" s="91"/>
      <c r="I47" s="86" t="s">
        <v>100</v>
      </c>
      <c r="J47" s="86"/>
      <c r="K47" s="86"/>
      <c r="L47" s="87"/>
      <c r="X47" s="13"/>
      <c r="Z47" s="13"/>
    </row>
    <row r="48" spans="2:26">
      <c r="H48" s="91"/>
      <c r="I48" s="86" t="s">
        <v>101</v>
      </c>
      <c r="J48" s="86"/>
      <c r="K48" s="86"/>
      <c r="L48" s="87"/>
      <c r="X48" s="13"/>
      <c r="Z48" s="13"/>
    </row>
    <row r="49" spans="1:27">
      <c r="B49" s="11" t="s">
        <v>91</v>
      </c>
      <c r="C49" s="6"/>
      <c r="D49" s="6"/>
      <c r="E49" s="6"/>
      <c r="H49" s="91"/>
      <c r="I49" s="86"/>
      <c r="J49" s="86"/>
      <c r="K49" s="86"/>
      <c r="L49" s="87"/>
      <c r="X49" s="13"/>
      <c r="Z49" s="13"/>
    </row>
    <row r="50" spans="1:27">
      <c r="A50" s="49" t="s">
        <v>75</v>
      </c>
      <c r="B50" s="49" t="s">
        <v>28</v>
      </c>
      <c r="C50" s="49" t="s">
        <v>25</v>
      </c>
      <c r="D50" s="49" t="s">
        <v>26</v>
      </c>
      <c r="E50" s="49" t="s">
        <v>108</v>
      </c>
      <c r="F50" s="49" t="s">
        <v>80</v>
      </c>
      <c r="H50" s="91" t="s">
        <v>19</v>
      </c>
      <c r="I50" s="86" t="s">
        <v>102</v>
      </c>
      <c r="J50" s="86"/>
      <c r="K50" s="86"/>
      <c r="L50" s="87"/>
      <c r="X50" s="13"/>
      <c r="Y50" s="19"/>
      <c r="Z50" s="13"/>
      <c r="AA50" s="19"/>
    </row>
    <row r="51" spans="1:27">
      <c r="A51" s="48" t="s">
        <v>76</v>
      </c>
      <c r="B51" s="47">
        <v>20</v>
      </c>
      <c r="C51" s="50">
        <v>9</v>
      </c>
      <c r="D51" s="46">
        <v>12</v>
      </c>
      <c r="E51" s="51">
        <f>C51*D51</f>
        <v>108</v>
      </c>
      <c r="F51" s="52">
        <f>IFERROR(C51/B51, "-")</f>
        <v>0.45</v>
      </c>
      <c r="H51" s="91"/>
      <c r="I51" s="86" t="s">
        <v>105</v>
      </c>
      <c r="J51" s="86"/>
      <c r="K51" s="86"/>
      <c r="L51" s="87"/>
      <c r="X51" s="13"/>
      <c r="Y51" s="19"/>
      <c r="Z51" s="13"/>
      <c r="AA51" s="19"/>
    </row>
    <row r="52" spans="1:27">
      <c r="A52" s="48" t="s">
        <v>77</v>
      </c>
      <c r="B52" s="47">
        <v>35</v>
      </c>
      <c r="C52" s="50">
        <v>15</v>
      </c>
      <c r="D52" s="46">
        <v>1</v>
      </c>
      <c r="E52" s="51">
        <f>C52*D52</f>
        <v>15</v>
      </c>
      <c r="F52" s="52">
        <f>IFERROR(C52/B52, "-")</f>
        <v>0.42857142857142855</v>
      </c>
      <c r="H52" s="91"/>
      <c r="I52" s="86" t="s">
        <v>106</v>
      </c>
      <c r="J52" s="86"/>
      <c r="K52" s="86"/>
      <c r="L52" s="87"/>
    </row>
    <row r="53" spans="1:27">
      <c r="A53" s="48"/>
      <c r="B53" s="47"/>
      <c r="C53" s="50">
        <v>9</v>
      </c>
      <c r="D53" s="46"/>
      <c r="E53" s="51">
        <f>C53*D53</f>
        <v>0</v>
      </c>
      <c r="F53" s="52" t="str">
        <f>IFERROR(C53/B53, "-")</f>
        <v>-</v>
      </c>
      <c r="H53" s="92"/>
      <c r="I53" s="88" t="s">
        <v>107</v>
      </c>
      <c r="J53" s="88"/>
      <c r="K53" s="88"/>
      <c r="L53" s="89"/>
    </row>
    <row r="54" spans="1:27">
      <c r="A54" s="48"/>
      <c r="B54" s="47"/>
      <c r="C54" s="50">
        <v>9</v>
      </c>
      <c r="D54" s="46"/>
      <c r="E54" s="51">
        <f>C54*D54</f>
        <v>0</v>
      </c>
      <c r="F54" s="52" t="str">
        <f>IFERROR(C54/B54, "-")</f>
        <v>-</v>
      </c>
    </row>
    <row r="55" spans="1:27">
      <c r="B55" s="6"/>
      <c r="C55" s="49" t="s">
        <v>27</v>
      </c>
      <c r="D55" s="51">
        <f>SUM(D51:D54)</f>
        <v>13</v>
      </c>
      <c r="E55" s="51">
        <f>SUM(E51:E54)</f>
        <v>123</v>
      </c>
    </row>
    <row r="58" spans="1:27">
      <c r="B58" s="101" t="s">
        <v>120</v>
      </c>
      <c r="C58" s="101"/>
      <c r="D58" s="101"/>
      <c r="E58" s="101"/>
      <c r="F58" s="101"/>
      <c r="G58" s="101"/>
      <c r="H58" s="101"/>
      <c r="I58" s="101"/>
      <c r="J58" s="101"/>
      <c r="K58" s="101"/>
      <c r="L58" s="101"/>
    </row>
    <row r="59" spans="1:27">
      <c r="B59" s="101"/>
      <c r="C59" s="101"/>
      <c r="D59" s="101"/>
      <c r="E59" s="101"/>
      <c r="F59" s="101"/>
      <c r="G59" s="101"/>
      <c r="H59" s="101"/>
      <c r="I59" s="101"/>
      <c r="J59" s="101"/>
      <c r="K59" s="101"/>
      <c r="L59" s="101"/>
    </row>
  </sheetData>
  <mergeCells count="1">
    <mergeCell ref="B58:L59"/>
  </mergeCells>
  <phoneticPr fontId="2"/>
  <dataValidations count="1">
    <dataValidation type="list" operator="lessThanOrEqual" allowBlank="1" showInputMessage="1" showErrorMessage="1" sqref="C20" xr:uid="{E8B64CA0-AACB-B84B-BA5F-9033DC5B2C30}">
      <formula1>"0%,5%,10%,15%,20%,25%,30%,35%,40%,45%,50%,55%,60%,65%,70%,75%,80%,85%,90%,95%,100%"</formula1>
    </dataValidation>
  </dataValidations>
  <pageMargins left="0.25" right="0.25" top="0.25" bottom="0.25"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計算シート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leofu</dc:creator>
  <cp:lastModifiedBy>Takashi Ikuina</cp:lastModifiedBy>
  <cp:lastPrinted>2023-10-17T08:45:05Z</cp:lastPrinted>
  <dcterms:created xsi:type="dcterms:W3CDTF">2020-03-19T06:24:06Z</dcterms:created>
  <dcterms:modified xsi:type="dcterms:W3CDTF">2024-07-29T20:48:17Z</dcterms:modified>
</cp:coreProperties>
</file>